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<sst xmlns="http://schemas.openxmlformats.org/spreadsheetml/2006/main" count="208" uniqueCount="191">
  <si>
    <t>№</t>
  </si>
  <si>
    <t>Хляб бял – бр.</t>
  </si>
  <si>
    <t>Готова закуска – бр.</t>
  </si>
  <si>
    <t>Козунак – бр.</t>
  </si>
  <si>
    <t>Агнешко месо - кг</t>
  </si>
  <si>
    <t>Кайма - кг</t>
  </si>
  <si>
    <t>Карначе / замразено/- кг</t>
  </si>
  <si>
    <t>Кебапче – бр.</t>
  </si>
  <si>
    <t>Кренвирш – свински - кг</t>
  </si>
  <si>
    <t>Кюфте – бр.</t>
  </si>
  <si>
    <t>Наденица варена - кг</t>
  </si>
  <si>
    <t>Наденица прясна /сурова/ - кг</t>
  </si>
  <si>
    <t>Пастет - свински - кг</t>
  </si>
  <si>
    <t>Свински крака - кг</t>
  </si>
  <si>
    <t>Свински уши - кг</t>
  </si>
  <si>
    <t>Шпек салам - кг</t>
  </si>
  <si>
    <t>Шунка – свинска - кг</t>
  </si>
  <si>
    <t>Пилешка пържола- бут -кг</t>
  </si>
  <si>
    <t>Пилешки бут - кг</t>
  </si>
  <si>
    <t>Пилешки дроб - кг</t>
  </si>
  <si>
    <t>Скумрия - кг</t>
  </si>
  <si>
    <t>Шаран - кг</t>
  </si>
  <si>
    <t>Обособена позиция №4. Мляко и млечни продукти</t>
  </si>
  <si>
    <t>Банан - кг</t>
  </si>
  <si>
    <t>Грозде  - кг</t>
  </si>
  <si>
    <t>Диня - кг</t>
  </si>
  <si>
    <t>Кайсия - кг</t>
  </si>
  <si>
    <t>Картофи - кг</t>
  </si>
  <si>
    <t>Круша - кг</t>
  </si>
  <si>
    <t>Лимон - кг</t>
  </si>
  <si>
    <t xml:space="preserve">Лук – кг </t>
  </si>
  <si>
    <t>Мандарина - кг</t>
  </si>
  <si>
    <t xml:space="preserve">Маруля – кг </t>
  </si>
  <si>
    <t>Моркови - кг</t>
  </si>
  <si>
    <t xml:space="preserve">Патладжан – кг </t>
  </si>
  <si>
    <t xml:space="preserve">Пипер – кг </t>
  </si>
  <si>
    <t>Портокал – кг</t>
  </si>
  <si>
    <t>Праз - кг</t>
  </si>
  <si>
    <t>Праскова, нектарина - кг</t>
  </si>
  <si>
    <t>Пъпеш - кг</t>
  </si>
  <si>
    <t>Репички - кг</t>
  </si>
  <si>
    <t>Спанак - кг</t>
  </si>
  <si>
    <t>Тиква - кг</t>
  </si>
  <si>
    <t>Тиквички - кг</t>
  </si>
  <si>
    <t>Череша - кг</t>
  </si>
  <si>
    <t>Чесън - кг</t>
  </si>
  <si>
    <t>Ягода - кг</t>
  </si>
  <si>
    <t>Бисквити –обикновени - кг</t>
  </si>
  <si>
    <t>Блат за пица - кг</t>
  </si>
  <si>
    <t>Боб -  I-во качество - кг</t>
  </si>
  <si>
    <t>Боза –л.</t>
  </si>
  <si>
    <t>Галета - кг</t>
  </si>
  <si>
    <t>Горчица - кг</t>
  </si>
  <si>
    <t>Грис – пшеничен - кг</t>
  </si>
  <si>
    <t>Еклер голям –бр.</t>
  </si>
  <si>
    <t>Какао на прах - кг</t>
  </si>
  <si>
    <t>Качамак - кг</t>
  </si>
  <si>
    <t>Кетчуп - кг</t>
  </si>
  <si>
    <t>Леща - I-во качество - кг</t>
  </si>
  <si>
    <t>Майонеза - кг</t>
  </si>
  <si>
    <t>Маргарин- кг</t>
  </si>
  <si>
    <t>Мая за хляб - кг</t>
  </si>
  <si>
    <t>Мед - кг</t>
  </si>
  <si>
    <t>Нишесте - кг</t>
  </si>
  <si>
    <t>Олио - л</t>
  </si>
  <si>
    <t>Ориз -  I-во качество - кг</t>
  </si>
  <si>
    <t>Плодови сокове - л</t>
  </si>
  <si>
    <t>Сладолед -бр</t>
  </si>
  <si>
    <t>Сол - кг</t>
  </si>
  <si>
    <t>Суха паста –бр.</t>
  </si>
  <si>
    <t>Фиде- кг</t>
  </si>
  <si>
    <t>Халва - тахан- кг</t>
  </si>
  <si>
    <t>Юфка- кг</t>
  </si>
  <si>
    <t>Ядки – орех -кг</t>
  </si>
  <si>
    <t>Бахар – бр.</t>
  </si>
  <si>
    <t>Бакпулвер  - бр.</t>
  </si>
  <si>
    <t>Ванилия – бр.</t>
  </si>
  <si>
    <t>Канела – бр.</t>
  </si>
  <si>
    <t>Кимион млян – бр.</t>
  </si>
  <si>
    <t>Сода бикарбонат – бр.</t>
  </si>
  <si>
    <t>Шарена сол – бр.</t>
  </si>
  <si>
    <t>Гъби  - кг</t>
  </si>
  <si>
    <t>Гювеч - кг</t>
  </si>
  <si>
    <t>Доматено пюре - кг</t>
  </si>
  <si>
    <t>Зеле кисело /листа, рязано/ - кг</t>
  </si>
  <si>
    <t>Компот - кг</t>
  </si>
  <si>
    <t>Конфитюр, мармалад - кг</t>
  </si>
  <si>
    <t>Лозов лист - кг</t>
  </si>
  <si>
    <t>Лютеница - кг</t>
  </si>
  <si>
    <t>Маслини - кг</t>
  </si>
  <si>
    <t>Паприкаш - кг</t>
  </si>
  <si>
    <t>Туршия - кг</t>
  </si>
  <si>
    <t>Кашкавал  -кг.</t>
  </si>
  <si>
    <t>Кисело мляко 2% - кг.</t>
  </si>
  <si>
    <t>Кисело Мляко 3,6% - кг.</t>
  </si>
  <si>
    <t>Сметана – заквасена - кг.</t>
  </si>
  <si>
    <t>Сухо мляко - кг</t>
  </si>
  <si>
    <t>Топено сирене - кг.</t>
  </si>
  <si>
    <t>Хляб типов - бр</t>
  </si>
  <si>
    <t>Пангасиус - кг</t>
  </si>
  <si>
    <t>Извара - кг</t>
  </si>
  <si>
    <r>
      <t>Обособена позиция №5.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Пресни плодове и зеленчуци</t>
    </r>
  </si>
  <si>
    <t>Прогнозни количества</t>
  </si>
  <si>
    <t>Продукт/мерна единица</t>
  </si>
  <si>
    <t>Сушени плодове –сини сливи - кг</t>
  </si>
  <si>
    <t>Жито - кг</t>
  </si>
  <si>
    <t>Салака - кг</t>
  </si>
  <si>
    <t>Бисквити - диетични - кг</t>
  </si>
  <si>
    <t>Бяло вино</t>
  </si>
  <si>
    <t>Кафе леблебия - кг</t>
  </si>
  <si>
    <t>Сушени плодове –ябълка и кайсия - кг</t>
  </si>
  <si>
    <t>Вафла с какаова глазура - бр</t>
  </si>
  <si>
    <t>Меденка - бр</t>
  </si>
  <si>
    <t>Червен пипер млян – кг</t>
  </si>
  <si>
    <t>Черен пипер, млян – бр.</t>
  </si>
  <si>
    <t>Обикновени вафли с фъстъчен крем – кутия</t>
  </si>
  <si>
    <t>Кафе инка - кг</t>
  </si>
  <si>
    <t>1</t>
  </si>
  <si>
    <t>2</t>
  </si>
  <si>
    <t>3</t>
  </si>
  <si>
    <t>4</t>
  </si>
  <si>
    <t xml:space="preserve"> Обособена позиция №1. Хляб и хлебни изделия</t>
  </si>
  <si>
    <t>Пресен салам - тип Камчия, Телешки, Хамбургски -кг</t>
  </si>
  <si>
    <r>
      <t>Обособена позиция №2.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Месо и месни продукти</t>
    </r>
  </si>
  <si>
    <t>5</t>
  </si>
  <si>
    <t>Обособена позиция №3. Риба и яйца</t>
  </si>
  <si>
    <t>6</t>
  </si>
  <si>
    <t>Риба /филе без кост/ - кг</t>
  </si>
  <si>
    <t>Яйца - бр</t>
  </si>
  <si>
    <t>Сирене - кг.</t>
  </si>
  <si>
    <t>Краве мляко - прясно - л</t>
  </si>
  <si>
    <t>Крема сирене - кг</t>
  </si>
  <si>
    <t>Краве масло - кг</t>
  </si>
  <si>
    <t>Пилешко филе - кг</t>
  </si>
  <si>
    <t>Свинско месо /замразено, охладено/- кг</t>
  </si>
  <si>
    <t>Телешко месо /замразено, охладено/- кг</t>
  </si>
  <si>
    <t>Пиле - цяло, замразено - кг</t>
  </si>
  <si>
    <t>Хляб пълнозърнест - бр.</t>
  </si>
  <si>
    <t>Домати - кг</t>
  </si>
  <si>
    <t>Зеле - кг</t>
  </si>
  <si>
    <t>Зелен лук - кг</t>
  </si>
  <si>
    <t>Зелен чесън - кг</t>
  </si>
  <si>
    <t>Краставици - кг</t>
  </si>
  <si>
    <t>Ябълка  - кг</t>
  </si>
  <si>
    <t>Сини сливи - кг</t>
  </si>
  <si>
    <t>Киви - кг</t>
  </si>
  <si>
    <t>Карфиол - кг</t>
  </si>
  <si>
    <t>Ряпа - кг</t>
  </si>
  <si>
    <t>Обособена позиция №6. Замразени зеленчуци</t>
  </si>
  <si>
    <t>Зеленчукова супа - кг</t>
  </si>
  <si>
    <t>Зеленчуков микс, гювеч - кг</t>
  </si>
  <si>
    <t>Зелен боб - кг</t>
  </si>
  <si>
    <t>Грах - кг</t>
  </si>
  <si>
    <t>Зеленчуков микс - кг</t>
  </si>
  <si>
    <t>Билков чай –  бр</t>
  </si>
  <si>
    <t>Бисквити - детски - бр</t>
  </si>
  <si>
    <t>Бутер тесто - кг</t>
  </si>
  <si>
    <t>Газирани напитки /кола, фанта, горски плодове/ - л</t>
  </si>
  <si>
    <t>Захар кристална - кг</t>
  </si>
  <si>
    <t>Захар пудра - кг</t>
  </si>
  <si>
    <t>Макарони, спагети, кус-кус - кг</t>
  </si>
  <si>
    <t>Лимонов сок - л</t>
  </si>
  <si>
    <t>Натурален сок 100% - л</t>
  </si>
  <si>
    <t>Пшенично брашно - кг</t>
  </si>
  <si>
    <t>Плодов топинг - кг</t>
  </si>
  <si>
    <t>Оцет -л</t>
  </si>
  <si>
    <t>Булгур - кг</t>
  </si>
  <si>
    <t>Корнфлейкс - кг</t>
  </si>
  <si>
    <t>Кори за баница - кг</t>
  </si>
  <si>
    <t>Овесени ядки - кг</t>
  </si>
  <si>
    <t>Мюсли - кг</t>
  </si>
  <si>
    <t>Минерална вода - л</t>
  </si>
  <si>
    <t>Обособена позиция №7. Други  продукти</t>
  </si>
  <si>
    <t>Дафинов лист /сух/– бр.</t>
  </si>
  <si>
    <t>Магданоз /сух/ – бр.</t>
  </si>
  <si>
    <t>Чубрица /суха/– кг</t>
  </si>
  <si>
    <t>Пресни подправки /целина, магданоз и копър/ - броя връзки</t>
  </si>
  <si>
    <t>Целина /суха/ – бр.</t>
  </si>
  <si>
    <t>Джоджен /сух/ – бр.</t>
  </si>
  <si>
    <t>Краставички - кг</t>
  </si>
  <si>
    <t>Печен пипер - кг</t>
  </si>
  <si>
    <t xml:space="preserve">Обособена позиция №8. Подправки </t>
  </si>
  <si>
    <t>Обща стойност за обособената позиция</t>
  </si>
  <si>
    <t>Обща цена без ДДС</t>
  </si>
  <si>
    <t>Единична цена       без ДДС</t>
  </si>
  <si>
    <t>Обща стойност, без ДДС</t>
  </si>
  <si>
    <t>ДДС</t>
  </si>
  <si>
    <t>Обща стойност с ДДС</t>
  </si>
  <si>
    <t xml:space="preserve">Количествено-стойностна  сметка </t>
  </si>
  <si>
    <t>Приложение към Образец №3</t>
  </si>
  <si>
    <t xml:space="preserve">Обособена позиция №9. Консервирани  продукти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</si>
</sst>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wrapText="1"/>
    </xf>
    <xf numFmtId="164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5" xfId="0" applyFont="1" applyBorder="1" applyAlignment="1">
      <alignment/>
    </xf>
    <xf numFmtId="0" fontId="47" fillId="33" borderId="16" xfId="0" applyFont="1" applyFill="1" applyBorder="1" applyAlignment="1">
      <alignment horizontal="center" wrapText="1"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45" fillId="0" borderId="17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1" fillId="0" borderId="14" xfId="0" applyFont="1" applyBorder="1" applyAlignment="1">
      <alignment horizontal="right"/>
    </xf>
    <xf numFmtId="0" fontId="51" fillId="0" borderId="20" xfId="0" applyFont="1" applyBorder="1" applyAlignment="1">
      <alignment horizontal="right"/>
    </xf>
    <xf numFmtId="0" fontId="51" fillId="0" borderId="21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47" fillId="0" borderId="20" xfId="0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50" fillId="0" borderId="0" xfId="0" applyFont="1" applyAlignment="1">
      <alignment horizontal="center" wrapText="1"/>
    </xf>
    <xf numFmtId="0" fontId="2" fillId="0" borderId="14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PageLayoutView="0" workbookViewId="0" topLeftCell="A132">
      <selection activeCell="A176" sqref="A176"/>
    </sheetView>
  </sheetViews>
  <sheetFormatPr defaultColWidth="9.140625" defaultRowHeight="15"/>
  <cols>
    <col min="1" max="1" width="7.00390625" style="0" customWidth="1"/>
    <col min="2" max="2" width="59.28125" style="0" customWidth="1"/>
    <col min="3" max="3" width="19.140625" style="0" customWidth="1"/>
    <col min="4" max="4" width="11.421875" style="0" customWidth="1"/>
    <col min="5" max="5" width="13.8515625" style="0" customWidth="1"/>
  </cols>
  <sheetData>
    <row r="1" spans="1:5" ht="15">
      <c r="A1" s="44" t="s">
        <v>189</v>
      </c>
      <c r="B1" s="44"/>
      <c r="C1" s="44"/>
      <c r="D1" s="44"/>
      <c r="E1" s="44"/>
    </row>
    <row r="2" spans="1:5" ht="39.75" customHeight="1">
      <c r="A2" s="51" t="s">
        <v>188</v>
      </c>
      <c r="B2" s="51"/>
      <c r="C2" s="51"/>
      <c r="D2" s="51"/>
      <c r="E2" s="51"/>
    </row>
    <row r="3" spans="1:4" ht="18.75">
      <c r="A3" s="30"/>
      <c r="B3" s="31"/>
      <c r="C3" s="31"/>
      <c r="D3" s="31"/>
    </row>
    <row r="4" spans="1:4" s="2" customFormat="1" ht="16.5" thickBot="1">
      <c r="A4" s="32"/>
      <c r="B4" s="33"/>
      <c r="C4" s="33"/>
      <c r="D4" s="33"/>
    </row>
    <row r="5" spans="1:5" s="1" customFormat="1" ht="48" thickBot="1">
      <c r="A5" s="7" t="s">
        <v>0</v>
      </c>
      <c r="B5" s="8" t="s">
        <v>103</v>
      </c>
      <c r="C5" s="8" t="s">
        <v>102</v>
      </c>
      <c r="D5" s="13" t="s">
        <v>184</v>
      </c>
      <c r="E5" s="25" t="s">
        <v>183</v>
      </c>
    </row>
    <row r="6" spans="1:5" s="3" customFormat="1" ht="25.5" customHeight="1">
      <c r="A6" s="34" t="s">
        <v>121</v>
      </c>
      <c r="B6" s="34"/>
      <c r="C6" s="34"/>
      <c r="D6" s="35"/>
      <c r="E6" s="24"/>
    </row>
    <row r="7" spans="1:5" s="3" customFormat="1" ht="15.75">
      <c r="A7" s="6" t="s">
        <v>117</v>
      </c>
      <c r="B7" s="4" t="s">
        <v>1</v>
      </c>
      <c r="C7" s="5">
        <f>3500+1900+1200</f>
        <v>6600</v>
      </c>
      <c r="D7" s="14"/>
      <c r="E7" s="22"/>
    </row>
    <row r="8" spans="1:5" s="3" customFormat="1" ht="15.75">
      <c r="A8" s="6" t="s">
        <v>118</v>
      </c>
      <c r="B8" s="4" t="s">
        <v>137</v>
      </c>
      <c r="C8" s="5">
        <v>200</v>
      </c>
      <c r="D8" s="14"/>
      <c r="E8" s="22"/>
    </row>
    <row r="9" spans="1:5" s="3" customFormat="1" ht="15.75">
      <c r="A9" s="6" t="s">
        <v>119</v>
      </c>
      <c r="B9" s="4" t="s">
        <v>98</v>
      </c>
      <c r="C9" s="5">
        <f>1000+100</f>
        <v>1100</v>
      </c>
      <c r="D9" s="14"/>
      <c r="E9" s="22"/>
    </row>
    <row r="10" spans="1:5" s="3" customFormat="1" ht="15.75">
      <c r="A10" s="6" t="s">
        <v>120</v>
      </c>
      <c r="B10" s="4" t="s">
        <v>2</v>
      </c>
      <c r="C10" s="5">
        <f>900+360+1500</f>
        <v>2760</v>
      </c>
      <c r="D10" s="14"/>
      <c r="E10" s="22"/>
    </row>
    <row r="11" spans="1:5" s="3" customFormat="1" ht="15.75">
      <c r="A11" s="6" t="s">
        <v>124</v>
      </c>
      <c r="B11" s="4" t="s">
        <v>3</v>
      </c>
      <c r="C11" s="5">
        <f>60+60+100</f>
        <v>220</v>
      </c>
      <c r="D11" s="14"/>
      <c r="E11" s="22"/>
    </row>
    <row r="12" spans="1:5" s="3" customFormat="1" ht="15.75">
      <c r="A12" s="38" t="s">
        <v>182</v>
      </c>
      <c r="B12" s="39"/>
      <c r="C12" s="39"/>
      <c r="D12" s="40"/>
      <c r="E12" s="26"/>
    </row>
    <row r="13" spans="1:5" s="3" customFormat="1" ht="25.5" customHeight="1">
      <c r="A13" s="36" t="s">
        <v>123</v>
      </c>
      <c r="B13" s="37"/>
      <c r="C13" s="37"/>
      <c r="D13" s="37"/>
      <c r="E13" s="22"/>
    </row>
    <row r="14" spans="1:5" s="3" customFormat="1" ht="15.75">
      <c r="A14" s="12">
        <v>1</v>
      </c>
      <c r="B14" s="4" t="s">
        <v>4</v>
      </c>
      <c r="C14" s="5">
        <f>20+30</f>
        <v>50</v>
      </c>
      <c r="D14" s="14"/>
      <c r="E14" s="22"/>
    </row>
    <row r="15" spans="1:5" s="3" customFormat="1" ht="15.75">
      <c r="A15" s="12">
        <v>2</v>
      </c>
      <c r="B15" s="4" t="s">
        <v>5</v>
      </c>
      <c r="C15" s="5">
        <f>600+500+100</f>
        <v>1200</v>
      </c>
      <c r="D15" s="14"/>
      <c r="E15" s="22"/>
    </row>
    <row r="16" spans="1:5" s="3" customFormat="1" ht="17.25" customHeight="1">
      <c r="A16" s="12">
        <v>3</v>
      </c>
      <c r="B16" s="4" t="s">
        <v>6</v>
      </c>
      <c r="C16" s="5">
        <f>30+30</f>
        <v>60</v>
      </c>
      <c r="D16" s="14"/>
      <c r="E16" s="22"/>
    </row>
    <row r="17" spans="1:5" s="3" customFormat="1" ht="15.75">
      <c r="A17" s="12">
        <v>4</v>
      </c>
      <c r="B17" s="4" t="s">
        <v>7</v>
      </c>
      <c r="C17" s="5">
        <f>500+360</f>
        <v>860</v>
      </c>
      <c r="D17" s="14"/>
      <c r="E17" s="22"/>
    </row>
    <row r="18" spans="1:5" s="3" customFormat="1" ht="15.75">
      <c r="A18" s="12">
        <v>5</v>
      </c>
      <c r="B18" s="4" t="s">
        <v>8</v>
      </c>
      <c r="C18" s="5">
        <f>150+100</f>
        <v>250</v>
      </c>
      <c r="D18" s="14"/>
      <c r="E18" s="22"/>
    </row>
    <row r="19" spans="1:5" s="3" customFormat="1" ht="15.75">
      <c r="A19" s="12">
        <v>6</v>
      </c>
      <c r="B19" s="4" t="s">
        <v>9</v>
      </c>
      <c r="C19" s="5">
        <f>500+360</f>
        <v>860</v>
      </c>
      <c r="D19" s="14"/>
      <c r="E19" s="22"/>
    </row>
    <row r="20" spans="1:5" s="3" customFormat="1" ht="15.75">
      <c r="A20" s="12">
        <v>7</v>
      </c>
      <c r="B20" s="4" t="s">
        <v>10</v>
      </c>
      <c r="C20" s="5">
        <f>100+50</f>
        <v>150</v>
      </c>
      <c r="D20" s="14"/>
      <c r="E20" s="22"/>
    </row>
    <row r="21" spans="1:5" s="3" customFormat="1" ht="15.75">
      <c r="A21" s="12">
        <v>8</v>
      </c>
      <c r="B21" s="4" t="s">
        <v>11</v>
      </c>
      <c r="C21" s="5">
        <f>70+50</f>
        <v>120</v>
      </c>
      <c r="D21" s="14"/>
      <c r="E21" s="22"/>
    </row>
    <row r="22" spans="1:5" s="3" customFormat="1" ht="15.75">
      <c r="A22" s="12">
        <v>9</v>
      </c>
      <c r="B22" s="4" t="s">
        <v>12</v>
      </c>
      <c r="C22" s="5">
        <f>50+30</f>
        <v>80</v>
      </c>
      <c r="D22" s="14"/>
      <c r="E22" s="22"/>
    </row>
    <row r="23" spans="1:5" s="3" customFormat="1" ht="15.75">
      <c r="A23" s="12">
        <v>10</v>
      </c>
      <c r="B23" s="4" t="s">
        <v>122</v>
      </c>
      <c r="C23" s="5">
        <f>200+50</f>
        <v>250</v>
      </c>
      <c r="D23" s="15"/>
      <c r="E23" s="22"/>
    </row>
    <row r="24" spans="1:5" s="3" customFormat="1" ht="15.75">
      <c r="A24" s="12">
        <v>11</v>
      </c>
      <c r="B24" s="4" t="s">
        <v>13</v>
      </c>
      <c r="C24" s="5">
        <f>40+5</f>
        <v>45</v>
      </c>
      <c r="D24" s="14"/>
      <c r="E24" s="22"/>
    </row>
    <row r="25" spans="1:5" s="3" customFormat="1" ht="15.75">
      <c r="A25" s="12">
        <v>12</v>
      </c>
      <c r="B25" s="4" t="s">
        <v>14</v>
      </c>
      <c r="C25" s="5">
        <f>10+5</f>
        <v>15</v>
      </c>
      <c r="D25" s="14"/>
      <c r="E25" s="22"/>
    </row>
    <row r="26" spans="1:5" s="3" customFormat="1" ht="17.25" customHeight="1">
      <c r="A26" s="12">
        <v>13</v>
      </c>
      <c r="B26" s="4" t="s">
        <v>134</v>
      </c>
      <c r="C26" s="5">
        <f>240+125+100</f>
        <v>465</v>
      </c>
      <c r="D26" s="14"/>
      <c r="E26" s="22"/>
    </row>
    <row r="27" spans="1:5" s="3" customFormat="1" ht="15.75">
      <c r="A27" s="12">
        <v>14</v>
      </c>
      <c r="B27" s="4" t="s">
        <v>135</v>
      </c>
      <c r="C27" s="5">
        <f>10+20+40</f>
        <v>70</v>
      </c>
      <c r="D27" s="14"/>
      <c r="E27" s="22"/>
    </row>
    <row r="28" spans="1:5" s="3" customFormat="1" ht="15.75">
      <c r="A28" s="12">
        <v>15</v>
      </c>
      <c r="B28" s="4" t="s">
        <v>15</v>
      </c>
      <c r="C28" s="5">
        <f>80+20+60</f>
        <v>160</v>
      </c>
      <c r="D28" s="14"/>
      <c r="E28" s="22"/>
    </row>
    <row r="29" spans="1:5" s="3" customFormat="1" ht="15.75">
      <c r="A29" s="12">
        <v>16</v>
      </c>
      <c r="B29" s="4" t="s">
        <v>16</v>
      </c>
      <c r="C29" s="5">
        <f>20+20</f>
        <v>40</v>
      </c>
      <c r="D29" s="14"/>
      <c r="E29" s="22"/>
    </row>
    <row r="30" spans="1:5" s="3" customFormat="1" ht="15.75">
      <c r="A30" s="12">
        <v>17</v>
      </c>
      <c r="B30" s="4" t="s">
        <v>17</v>
      </c>
      <c r="C30" s="5">
        <f>25+30</f>
        <v>55</v>
      </c>
      <c r="D30" s="14"/>
      <c r="E30" s="22"/>
    </row>
    <row r="31" spans="1:5" s="3" customFormat="1" ht="15.75">
      <c r="A31" s="12">
        <v>18</v>
      </c>
      <c r="B31" s="4" t="s">
        <v>18</v>
      </c>
      <c r="C31" s="5">
        <f>650+300+100</f>
        <v>1050</v>
      </c>
      <c r="D31" s="14"/>
      <c r="E31" s="22"/>
    </row>
    <row r="32" spans="1:5" s="3" customFormat="1" ht="15.75">
      <c r="A32" s="12">
        <v>19</v>
      </c>
      <c r="B32" s="4" t="s">
        <v>19</v>
      </c>
      <c r="C32" s="5">
        <f>130+50</f>
        <v>180</v>
      </c>
      <c r="D32" s="14"/>
      <c r="E32" s="22"/>
    </row>
    <row r="33" spans="1:5" s="3" customFormat="1" ht="15.75">
      <c r="A33" s="12">
        <v>20</v>
      </c>
      <c r="B33" s="4" t="s">
        <v>133</v>
      </c>
      <c r="C33" s="5">
        <v>60</v>
      </c>
      <c r="D33" s="14"/>
      <c r="E33" s="22"/>
    </row>
    <row r="34" spans="1:5" s="3" customFormat="1" ht="15.75">
      <c r="A34" s="12">
        <v>21</v>
      </c>
      <c r="B34" s="4" t="s">
        <v>136</v>
      </c>
      <c r="C34" s="5">
        <v>100</v>
      </c>
      <c r="D34" s="14"/>
      <c r="E34" s="22"/>
    </row>
    <row r="35" spans="1:5" s="3" customFormat="1" ht="15.75">
      <c r="A35" s="41" t="s">
        <v>182</v>
      </c>
      <c r="B35" s="42"/>
      <c r="C35" s="42"/>
      <c r="D35" s="43"/>
      <c r="E35" s="22"/>
    </row>
    <row r="36" spans="1:5" s="3" customFormat="1" ht="27" customHeight="1">
      <c r="A36" s="28" t="s">
        <v>125</v>
      </c>
      <c r="B36" s="28"/>
      <c r="C36" s="28"/>
      <c r="D36" s="29"/>
      <c r="E36" s="22"/>
    </row>
    <row r="37" spans="1:5" s="3" customFormat="1" ht="15.75">
      <c r="A37" s="6" t="s">
        <v>117</v>
      </c>
      <c r="B37" s="4" t="s">
        <v>20</v>
      </c>
      <c r="C37" s="5">
        <f>250+80</f>
        <v>330</v>
      </c>
      <c r="D37" s="14"/>
      <c r="E37" s="22"/>
    </row>
    <row r="38" spans="1:5" s="3" customFormat="1" ht="15.75">
      <c r="A38" s="6" t="s">
        <v>118</v>
      </c>
      <c r="B38" s="4" t="s">
        <v>99</v>
      </c>
      <c r="C38" s="5">
        <f>50+80</f>
        <v>130</v>
      </c>
      <c r="D38" s="14"/>
      <c r="E38" s="22"/>
    </row>
    <row r="39" spans="1:5" s="3" customFormat="1" ht="15.75">
      <c r="A39" s="6" t="s">
        <v>119</v>
      </c>
      <c r="B39" s="4" t="s">
        <v>21</v>
      </c>
      <c r="C39" s="5">
        <f>15+20</f>
        <v>35</v>
      </c>
      <c r="D39" s="14"/>
      <c r="E39" s="22"/>
    </row>
    <row r="40" spans="1:5" s="3" customFormat="1" ht="15.75">
      <c r="A40" s="6" t="s">
        <v>120</v>
      </c>
      <c r="B40" s="4" t="s">
        <v>106</v>
      </c>
      <c r="C40" s="5">
        <v>20</v>
      </c>
      <c r="D40" s="14"/>
      <c r="E40" s="22"/>
    </row>
    <row r="41" spans="1:5" s="3" customFormat="1" ht="15.75">
      <c r="A41" s="6" t="s">
        <v>124</v>
      </c>
      <c r="B41" s="4" t="s">
        <v>127</v>
      </c>
      <c r="C41" s="5">
        <v>150</v>
      </c>
      <c r="D41" s="14"/>
      <c r="E41" s="22"/>
    </row>
    <row r="42" spans="1:5" s="3" customFormat="1" ht="15.75">
      <c r="A42" s="6" t="s">
        <v>126</v>
      </c>
      <c r="B42" s="4" t="s">
        <v>128</v>
      </c>
      <c r="C42" s="5">
        <f>12000+3000+1500</f>
        <v>16500</v>
      </c>
      <c r="D42" s="14"/>
      <c r="E42" s="22"/>
    </row>
    <row r="43" spans="1:5" s="3" customFormat="1" ht="15.75">
      <c r="A43" s="38" t="s">
        <v>182</v>
      </c>
      <c r="B43" s="39"/>
      <c r="C43" s="39"/>
      <c r="D43" s="40"/>
      <c r="E43" s="22"/>
    </row>
    <row r="44" spans="1:5" s="3" customFormat="1" ht="25.5" customHeight="1">
      <c r="A44" s="28" t="s">
        <v>22</v>
      </c>
      <c r="B44" s="28"/>
      <c r="C44" s="28"/>
      <c r="D44" s="29"/>
      <c r="E44" s="22"/>
    </row>
    <row r="45" spans="1:5" s="3" customFormat="1" ht="15.75">
      <c r="A45" s="12">
        <v>1</v>
      </c>
      <c r="B45" s="4" t="s">
        <v>92</v>
      </c>
      <c r="C45" s="5">
        <f>100+80+70</f>
        <v>250</v>
      </c>
      <c r="D45" s="14"/>
      <c r="E45" s="22"/>
    </row>
    <row r="46" spans="1:5" s="3" customFormat="1" ht="15.75">
      <c r="A46" s="12">
        <v>2</v>
      </c>
      <c r="B46" s="4" t="s">
        <v>93</v>
      </c>
      <c r="C46" s="5">
        <f>1400+400+700</f>
        <v>2500</v>
      </c>
      <c r="D46" s="14"/>
      <c r="E46" s="22"/>
    </row>
    <row r="47" spans="1:5" s="3" customFormat="1" ht="15.75">
      <c r="A47" s="12">
        <v>3</v>
      </c>
      <c r="B47" s="4" t="s">
        <v>94</v>
      </c>
      <c r="C47" s="5">
        <f>100+50+800</f>
        <v>950</v>
      </c>
      <c r="D47" s="14"/>
      <c r="E47" s="22"/>
    </row>
    <row r="48" spans="1:5" s="3" customFormat="1" ht="19.5" customHeight="1">
      <c r="A48" s="12">
        <v>4</v>
      </c>
      <c r="B48" s="4" t="s">
        <v>129</v>
      </c>
      <c r="C48" s="5">
        <f>550+250+120</f>
        <v>920</v>
      </c>
      <c r="D48" s="16"/>
      <c r="E48" s="22"/>
    </row>
    <row r="49" spans="1:5" s="3" customFormat="1" ht="15.75">
      <c r="A49" s="12">
        <v>5</v>
      </c>
      <c r="B49" s="4" t="s">
        <v>95</v>
      </c>
      <c r="C49" s="5">
        <f>5+10</f>
        <v>15</v>
      </c>
      <c r="D49" s="14"/>
      <c r="E49" s="22"/>
    </row>
    <row r="50" spans="1:5" s="3" customFormat="1" ht="15.75">
      <c r="A50" s="12">
        <v>6</v>
      </c>
      <c r="B50" s="4" t="s">
        <v>96</v>
      </c>
      <c r="C50" s="5">
        <f>220+90</f>
        <v>310</v>
      </c>
      <c r="D50" s="14"/>
      <c r="E50" s="22"/>
    </row>
    <row r="51" spans="1:5" s="3" customFormat="1" ht="15.75">
      <c r="A51" s="12">
        <v>7</v>
      </c>
      <c r="B51" s="4" t="s">
        <v>97</v>
      </c>
      <c r="C51" s="5">
        <f>5+3</f>
        <v>8</v>
      </c>
      <c r="D51" s="14"/>
      <c r="E51" s="22"/>
    </row>
    <row r="52" spans="1:5" s="3" customFormat="1" ht="15.75">
      <c r="A52" s="12">
        <v>8</v>
      </c>
      <c r="B52" s="4" t="s">
        <v>100</v>
      </c>
      <c r="C52" s="5">
        <f>50+20+40</f>
        <v>110</v>
      </c>
      <c r="D52" s="14"/>
      <c r="E52" s="22"/>
    </row>
    <row r="53" spans="1:5" s="3" customFormat="1" ht="15.75">
      <c r="A53" s="12">
        <v>9</v>
      </c>
      <c r="B53" s="4" t="s">
        <v>130</v>
      </c>
      <c r="C53" s="5">
        <v>1300</v>
      </c>
      <c r="D53" s="14"/>
      <c r="E53" s="22"/>
    </row>
    <row r="54" spans="1:5" s="3" customFormat="1" ht="15.75">
      <c r="A54" s="12">
        <v>10</v>
      </c>
      <c r="B54" s="4" t="s">
        <v>131</v>
      </c>
      <c r="C54" s="5">
        <v>40</v>
      </c>
      <c r="D54" s="14"/>
      <c r="E54" s="22"/>
    </row>
    <row r="55" spans="1:5" s="3" customFormat="1" ht="15.75">
      <c r="A55" s="12">
        <v>11</v>
      </c>
      <c r="B55" s="4" t="s">
        <v>132</v>
      </c>
      <c r="C55" s="5">
        <v>35</v>
      </c>
      <c r="D55" s="14"/>
      <c r="E55" s="22"/>
    </row>
    <row r="56" spans="1:5" s="3" customFormat="1" ht="15.75">
      <c r="A56" s="41" t="s">
        <v>182</v>
      </c>
      <c r="B56" s="42"/>
      <c r="C56" s="42"/>
      <c r="D56" s="43"/>
      <c r="E56" s="22"/>
    </row>
    <row r="57" spans="1:5" s="3" customFormat="1" ht="25.5" customHeight="1">
      <c r="A57" s="28" t="s">
        <v>101</v>
      </c>
      <c r="B57" s="28"/>
      <c r="C57" s="28"/>
      <c r="D57" s="29"/>
      <c r="E57" s="22"/>
    </row>
    <row r="58" spans="1:5" s="3" customFormat="1" ht="15.75">
      <c r="A58" s="12">
        <v>1</v>
      </c>
      <c r="B58" s="4" t="s">
        <v>23</v>
      </c>
      <c r="C58" s="5">
        <f>50+20+220</f>
        <v>290</v>
      </c>
      <c r="D58" s="17"/>
      <c r="E58" s="22"/>
    </row>
    <row r="59" spans="1:5" s="3" customFormat="1" ht="15.75">
      <c r="A59" s="12">
        <v>2</v>
      </c>
      <c r="B59" s="4" t="s">
        <v>24</v>
      </c>
      <c r="C59" s="5">
        <f>90+20+50</f>
        <v>160</v>
      </c>
      <c r="D59" s="18"/>
      <c r="E59" s="22"/>
    </row>
    <row r="60" spans="1:5" s="3" customFormat="1" ht="15.75">
      <c r="A60" s="12">
        <v>3</v>
      </c>
      <c r="B60" s="4" t="s">
        <v>25</v>
      </c>
      <c r="C60" s="5">
        <f>500+120+50</f>
        <v>670</v>
      </c>
      <c r="D60" s="18"/>
      <c r="E60" s="22"/>
    </row>
    <row r="61" spans="1:5" s="3" customFormat="1" ht="15.75">
      <c r="A61" s="12">
        <v>4</v>
      </c>
      <c r="B61" s="4" t="s">
        <v>138</v>
      </c>
      <c r="C61" s="5">
        <f>350+150+250</f>
        <v>750</v>
      </c>
      <c r="D61" s="18"/>
      <c r="E61" s="22"/>
    </row>
    <row r="62" spans="1:5" s="3" customFormat="1" ht="15.75">
      <c r="A62" s="12">
        <v>5</v>
      </c>
      <c r="B62" s="4" t="s">
        <v>139</v>
      </c>
      <c r="C62" s="5">
        <f>700+300+200</f>
        <v>1200</v>
      </c>
      <c r="D62" s="18"/>
      <c r="E62" s="22"/>
    </row>
    <row r="63" spans="1:5" s="3" customFormat="1" ht="15.75">
      <c r="A63" s="12">
        <v>6</v>
      </c>
      <c r="B63" s="4" t="s">
        <v>140</v>
      </c>
      <c r="C63" s="5">
        <f>8+2</f>
        <v>10</v>
      </c>
      <c r="D63" s="18"/>
      <c r="E63" s="22"/>
    </row>
    <row r="64" spans="1:5" s="3" customFormat="1" ht="15.75">
      <c r="A64" s="12">
        <v>7</v>
      </c>
      <c r="B64" s="4" t="s">
        <v>141</v>
      </c>
      <c r="C64" s="5">
        <f>5+2</f>
        <v>7</v>
      </c>
      <c r="D64" s="18"/>
      <c r="E64" s="22"/>
    </row>
    <row r="65" spans="1:5" s="3" customFormat="1" ht="15.75">
      <c r="A65" s="12">
        <v>8</v>
      </c>
      <c r="B65" s="4" t="s">
        <v>26</v>
      </c>
      <c r="C65" s="5">
        <f>50+20+10</f>
        <v>80</v>
      </c>
      <c r="D65" s="18"/>
      <c r="E65" s="22"/>
    </row>
    <row r="66" spans="1:5" s="3" customFormat="1" ht="15.75">
      <c r="A66" s="12">
        <v>9</v>
      </c>
      <c r="B66" s="4" t="s">
        <v>27</v>
      </c>
      <c r="C66" s="5">
        <f>1400+650+250</f>
        <v>2300</v>
      </c>
      <c r="D66" s="18"/>
      <c r="E66" s="22"/>
    </row>
    <row r="67" spans="1:5" s="3" customFormat="1" ht="15.75">
      <c r="A67" s="12">
        <v>10</v>
      </c>
      <c r="B67" s="4" t="s">
        <v>146</v>
      </c>
      <c r="C67" s="5">
        <v>20</v>
      </c>
      <c r="D67" s="18"/>
      <c r="E67" s="22"/>
    </row>
    <row r="68" spans="1:5" s="3" customFormat="1" ht="15.75">
      <c r="A68" s="12">
        <v>11</v>
      </c>
      <c r="B68" s="4" t="s">
        <v>145</v>
      </c>
      <c r="C68" s="5">
        <v>10</v>
      </c>
      <c r="D68" s="18"/>
      <c r="E68" s="22"/>
    </row>
    <row r="69" spans="1:5" s="3" customFormat="1" ht="15.75">
      <c r="A69" s="12">
        <v>12</v>
      </c>
      <c r="B69" s="4" t="s">
        <v>142</v>
      </c>
      <c r="C69" s="5">
        <f>150+150+250</f>
        <v>550</v>
      </c>
      <c r="D69" s="18"/>
      <c r="E69" s="22"/>
    </row>
    <row r="70" spans="1:5" s="3" customFormat="1" ht="15.75">
      <c r="A70" s="12">
        <v>13</v>
      </c>
      <c r="B70" s="4" t="s">
        <v>28</v>
      </c>
      <c r="C70" s="5">
        <f>10+10+40</f>
        <v>60</v>
      </c>
      <c r="D70" s="18"/>
      <c r="E70" s="22"/>
    </row>
    <row r="71" spans="1:5" s="3" customFormat="1" ht="15.75">
      <c r="A71" s="12">
        <v>14</v>
      </c>
      <c r="B71" s="4" t="s">
        <v>29</v>
      </c>
      <c r="C71" s="5">
        <f>1+1+10</f>
        <v>12</v>
      </c>
      <c r="D71" s="18"/>
      <c r="E71" s="22"/>
    </row>
    <row r="72" spans="1:5" s="3" customFormat="1" ht="15.75">
      <c r="A72" s="12">
        <v>15</v>
      </c>
      <c r="B72" s="4" t="s">
        <v>30</v>
      </c>
      <c r="C72" s="5">
        <f>800+650+150</f>
        <v>1600</v>
      </c>
      <c r="D72" s="18"/>
      <c r="E72" s="22"/>
    </row>
    <row r="73" spans="1:5" s="3" customFormat="1" ht="15.75">
      <c r="A73" s="12">
        <v>16</v>
      </c>
      <c r="B73" s="4" t="s">
        <v>31</v>
      </c>
      <c r="C73" s="5">
        <f>200+30+50</f>
        <v>280</v>
      </c>
      <c r="D73" s="18"/>
      <c r="E73" s="22"/>
    </row>
    <row r="74" spans="1:5" s="3" customFormat="1" ht="15.75">
      <c r="A74" s="12">
        <v>17</v>
      </c>
      <c r="B74" s="4" t="s">
        <v>32</v>
      </c>
      <c r="C74" s="5">
        <f>10+10</f>
        <v>20</v>
      </c>
      <c r="D74" s="18"/>
      <c r="E74" s="22"/>
    </row>
    <row r="75" spans="1:5" s="3" customFormat="1" ht="15.75">
      <c r="A75" s="12">
        <v>18</v>
      </c>
      <c r="B75" s="4" t="s">
        <v>33</v>
      </c>
      <c r="C75" s="5">
        <f>180+150+60</f>
        <v>390</v>
      </c>
      <c r="D75" s="18"/>
      <c r="E75" s="22"/>
    </row>
    <row r="76" spans="1:5" s="3" customFormat="1" ht="15.75">
      <c r="A76" s="12">
        <v>19</v>
      </c>
      <c r="B76" s="4" t="s">
        <v>34</v>
      </c>
      <c r="C76" s="5">
        <f>40+40+70</f>
        <v>150</v>
      </c>
      <c r="D76" s="18"/>
      <c r="E76" s="22"/>
    </row>
    <row r="77" spans="1:5" s="3" customFormat="1" ht="15.75">
      <c r="A77" s="12">
        <v>20</v>
      </c>
      <c r="B77" s="4" t="s">
        <v>35</v>
      </c>
      <c r="C77" s="5">
        <f>270+100+50</f>
        <v>420</v>
      </c>
      <c r="D77" s="18"/>
      <c r="E77" s="22"/>
    </row>
    <row r="78" spans="1:5" s="3" customFormat="1" ht="15.75">
      <c r="A78" s="12">
        <v>21</v>
      </c>
      <c r="B78" s="4" t="s">
        <v>36</v>
      </c>
      <c r="C78" s="5">
        <f>100+50+60</f>
        <v>210</v>
      </c>
      <c r="D78" s="18"/>
      <c r="E78" s="22"/>
    </row>
    <row r="79" spans="1:5" s="3" customFormat="1" ht="15.75">
      <c r="A79" s="12">
        <v>22</v>
      </c>
      <c r="B79" s="4" t="s">
        <v>37</v>
      </c>
      <c r="C79" s="5">
        <f>5+5+10</f>
        <v>20</v>
      </c>
      <c r="D79" s="18"/>
      <c r="E79" s="22"/>
    </row>
    <row r="80" spans="1:5" s="3" customFormat="1" ht="15.75">
      <c r="A80" s="12">
        <v>23</v>
      </c>
      <c r="B80" s="4" t="s">
        <v>38</v>
      </c>
      <c r="C80" s="5">
        <f>120+30+30</f>
        <v>180</v>
      </c>
      <c r="D80" s="18"/>
      <c r="E80" s="22"/>
    </row>
    <row r="81" spans="1:5" s="3" customFormat="1" ht="15.75">
      <c r="A81" s="12">
        <v>24</v>
      </c>
      <c r="B81" s="4" t="s">
        <v>39</v>
      </c>
      <c r="C81" s="5">
        <f>250+50+20</f>
        <v>320</v>
      </c>
      <c r="D81" s="18"/>
      <c r="E81" s="22"/>
    </row>
    <row r="82" spans="1:5" s="3" customFormat="1" ht="15.75">
      <c r="A82" s="12">
        <v>25</v>
      </c>
      <c r="B82" s="4" t="s">
        <v>40</v>
      </c>
      <c r="C82" s="5">
        <f>10+10</f>
        <v>20</v>
      </c>
      <c r="D82" s="18"/>
      <c r="E82" s="22"/>
    </row>
    <row r="83" spans="1:5" s="3" customFormat="1" ht="15.75">
      <c r="A83" s="12">
        <v>26</v>
      </c>
      <c r="B83" s="4" t="s">
        <v>147</v>
      </c>
      <c r="C83" s="5">
        <v>20</v>
      </c>
      <c r="D83" s="18"/>
      <c r="E83" s="22"/>
    </row>
    <row r="84" spans="1:5" s="3" customFormat="1" ht="15.75">
      <c r="A84" s="12">
        <v>27</v>
      </c>
      <c r="B84" s="4" t="s">
        <v>144</v>
      </c>
      <c r="C84" s="5">
        <v>10</v>
      </c>
      <c r="D84" s="18"/>
      <c r="E84" s="22"/>
    </row>
    <row r="85" spans="1:5" s="3" customFormat="1" ht="15.75">
      <c r="A85" s="12">
        <v>28</v>
      </c>
      <c r="B85" s="4" t="s">
        <v>41</v>
      </c>
      <c r="C85" s="5">
        <f>10+5+10</f>
        <v>25</v>
      </c>
      <c r="D85" s="18"/>
      <c r="E85" s="22"/>
    </row>
    <row r="86" spans="1:5" s="3" customFormat="1" ht="15.75">
      <c r="A86" s="12">
        <v>29</v>
      </c>
      <c r="B86" s="4" t="s">
        <v>42</v>
      </c>
      <c r="C86" s="5">
        <f>200+50+25</f>
        <v>275</v>
      </c>
      <c r="D86" s="18"/>
      <c r="E86" s="22"/>
    </row>
    <row r="87" spans="1:5" s="3" customFormat="1" ht="15.75">
      <c r="A87" s="12">
        <v>30</v>
      </c>
      <c r="B87" s="4" t="s">
        <v>43</v>
      </c>
      <c r="C87" s="5">
        <f>150+50+70</f>
        <v>270</v>
      </c>
      <c r="D87" s="18"/>
      <c r="E87" s="22"/>
    </row>
    <row r="88" spans="1:5" s="3" customFormat="1" ht="15.75">
      <c r="A88" s="12">
        <v>31</v>
      </c>
      <c r="B88" s="4" t="s">
        <v>44</v>
      </c>
      <c r="C88" s="5">
        <f>40+10+10</f>
        <v>60</v>
      </c>
      <c r="D88" s="18"/>
      <c r="E88" s="22"/>
    </row>
    <row r="89" spans="1:5" s="3" customFormat="1" ht="15.75">
      <c r="A89" s="12">
        <v>32</v>
      </c>
      <c r="B89" s="4" t="s">
        <v>45</v>
      </c>
      <c r="C89" s="5">
        <f>30+10</f>
        <v>40</v>
      </c>
      <c r="D89" s="18"/>
      <c r="E89" s="22"/>
    </row>
    <row r="90" spans="1:5" s="3" customFormat="1" ht="15.75">
      <c r="A90" s="12">
        <v>33</v>
      </c>
      <c r="B90" s="4" t="s">
        <v>143</v>
      </c>
      <c r="C90" s="5">
        <f>600+200+200</f>
        <v>1000</v>
      </c>
      <c r="D90" s="18"/>
      <c r="E90" s="22"/>
    </row>
    <row r="91" spans="1:5" s="3" customFormat="1" ht="15.75">
      <c r="A91" s="12">
        <v>34</v>
      </c>
      <c r="B91" s="4" t="s">
        <v>46</v>
      </c>
      <c r="C91" s="5">
        <f>20+5</f>
        <v>25</v>
      </c>
      <c r="D91" s="18"/>
      <c r="E91" s="22"/>
    </row>
    <row r="92" spans="1:5" s="3" customFormat="1" ht="15.75">
      <c r="A92" s="41" t="s">
        <v>182</v>
      </c>
      <c r="B92" s="42"/>
      <c r="C92" s="42"/>
      <c r="D92" s="43"/>
      <c r="E92" s="22"/>
    </row>
    <row r="93" spans="1:5" s="3" customFormat="1" ht="22.5" customHeight="1">
      <c r="A93" s="29" t="s">
        <v>148</v>
      </c>
      <c r="B93" s="55"/>
      <c r="C93" s="55"/>
      <c r="D93" s="55"/>
      <c r="E93" s="22"/>
    </row>
    <row r="94" spans="1:5" s="3" customFormat="1" ht="15.75">
      <c r="A94" s="12">
        <v>1</v>
      </c>
      <c r="B94" s="4" t="s">
        <v>149</v>
      </c>
      <c r="C94" s="5">
        <v>60</v>
      </c>
      <c r="D94" s="19"/>
      <c r="E94" s="22"/>
    </row>
    <row r="95" spans="1:5" s="3" customFormat="1" ht="15.75">
      <c r="A95" s="12">
        <v>2</v>
      </c>
      <c r="B95" s="4" t="s">
        <v>150</v>
      </c>
      <c r="C95" s="5">
        <v>80</v>
      </c>
      <c r="D95" s="19"/>
      <c r="E95" s="22"/>
    </row>
    <row r="96" spans="1:5" s="3" customFormat="1" ht="15.75">
      <c r="A96" s="12">
        <v>3</v>
      </c>
      <c r="B96" s="4" t="s">
        <v>151</v>
      </c>
      <c r="C96" s="5">
        <v>60</v>
      </c>
      <c r="D96" s="19"/>
      <c r="E96" s="22"/>
    </row>
    <row r="97" spans="1:5" s="3" customFormat="1" ht="15.75">
      <c r="A97" s="12">
        <v>4</v>
      </c>
      <c r="B97" s="4" t="s">
        <v>152</v>
      </c>
      <c r="C97" s="5">
        <v>60</v>
      </c>
      <c r="D97" s="19"/>
      <c r="E97" s="22"/>
    </row>
    <row r="98" spans="1:5" s="3" customFormat="1" ht="15.75">
      <c r="A98" s="12">
        <v>5</v>
      </c>
      <c r="B98" s="4" t="s">
        <v>41</v>
      </c>
      <c r="C98" s="5">
        <v>60</v>
      </c>
      <c r="D98" s="19"/>
      <c r="E98" s="22"/>
    </row>
    <row r="99" spans="1:5" s="3" customFormat="1" ht="15.75">
      <c r="A99" s="12">
        <v>6</v>
      </c>
      <c r="B99" s="4" t="s">
        <v>153</v>
      </c>
      <c r="C99" s="5">
        <f>100+60</f>
        <v>160</v>
      </c>
      <c r="D99" s="19"/>
      <c r="E99" s="22"/>
    </row>
    <row r="100" spans="1:5" s="3" customFormat="1" ht="15.75">
      <c r="A100" s="41" t="s">
        <v>182</v>
      </c>
      <c r="B100" s="42"/>
      <c r="C100" s="42"/>
      <c r="D100" s="43"/>
      <c r="E100" s="22"/>
    </row>
    <row r="101" spans="1:5" s="3" customFormat="1" ht="25.5" customHeight="1">
      <c r="A101" s="28" t="s">
        <v>172</v>
      </c>
      <c r="B101" s="28"/>
      <c r="C101" s="28"/>
      <c r="D101" s="29"/>
      <c r="E101" s="22"/>
    </row>
    <row r="102" spans="1:5" s="3" customFormat="1" ht="17.25" customHeight="1">
      <c r="A102" s="9">
        <v>1</v>
      </c>
      <c r="B102" s="4" t="s">
        <v>154</v>
      </c>
      <c r="C102" s="5">
        <f>300+150+300</f>
        <v>750</v>
      </c>
      <c r="D102" s="19"/>
      <c r="E102" s="22"/>
    </row>
    <row r="103" spans="1:5" s="3" customFormat="1" ht="15.75" customHeight="1">
      <c r="A103" s="9">
        <v>2</v>
      </c>
      <c r="B103" s="4" t="s">
        <v>109</v>
      </c>
      <c r="C103" s="5">
        <v>6</v>
      </c>
      <c r="D103" s="16"/>
      <c r="E103" s="22"/>
    </row>
    <row r="104" spans="1:5" s="3" customFormat="1" ht="15" customHeight="1">
      <c r="A104" s="9">
        <v>3</v>
      </c>
      <c r="B104" s="4" t="s">
        <v>116</v>
      </c>
      <c r="C104" s="5">
        <v>4</v>
      </c>
      <c r="D104" s="16"/>
      <c r="E104" s="22"/>
    </row>
    <row r="105" spans="1:5" s="3" customFormat="1" ht="15.75">
      <c r="A105" s="9">
        <v>4</v>
      </c>
      <c r="B105" s="4" t="s">
        <v>47</v>
      </c>
      <c r="C105" s="5">
        <f>60+50</f>
        <v>110</v>
      </c>
      <c r="D105" s="14"/>
      <c r="E105" s="22"/>
    </row>
    <row r="106" spans="1:5" s="3" customFormat="1" ht="15.75">
      <c r="A106" s="9">
        <v>5</v>
      </c>
      <c r="B106" s="4" t="s">
        <v>155</v>
      </c>
      <c r="C106" s="5">
        <v>250</v>
      </c>
      <c r="D106" s="14"/>
      <c r="E106" s="22"/>
    </row>
    <row r="107" spans="1:5" s="3" customFormat="1" ht="15.75">
      <c r="A107" s="9">
        <v>6</v>
      </c>
      <c r="B107" s="4" t="s">
        <v>107</v>
      </c>
      <c r="C107" s="5">
        <v>15</v>
      </c>
      <c r="D107" s="14"/>
      <c r="E107" s="22"/>
    </row>
    <row r="108" spans="1:5" s="3" customFormat="1" ht="15.75">
      <c r="A108" s="9">
        <v>7</v>
      </c>
      <c r="B108" s="4" t="s">
        <v>48</v>
      </c>
      <c r="C108" s="5">
        <f>10+10</f>
        <v>20</v>
      </c>
      <c r="D108" s="14"/>
      <c r="E108" s="22"/>
    </row>
    <row r="109" spans="1:5" s="3" customFormat="1" ht="15.75">
      <c r="A109" s="9">
        <v>8</v>
      </c>
      <c r="B109" s="4" t="s">
        <v>49</v>
      </c>
      <c r="C109" s="5">
        <f>200+150+40</f>
        <v>390</v>
      </c>
      <c r="D109" s="14"/>
      <c r="E109" s="22"/>
    </row>
    <row r="110" spans="1:5" s="3" customFormat="1" ht="15.75">
      <c r="A110" s="9">
        <v>9</v>
      </c>
      <c r="B110" s="4" t="s">
        <v>50</v>
      </c>
      <c r="C110" s="5">
        <f>50+36+200</f>
        <v>286</v>
      </c>
      <c r="D110" s="14"/>
      <c r="E110" s="22"/>
    </row>
    <row r="111" spans="1:5" s="3" customFormat="1" ht="15.75">
      <c r="A111" s="9">
        <v>10</v>
      </c>
      <c r="B111" s="4" t="s">
        <v>166</v>
      </c>
      <c r="C111" s="5">
        <f>10+10</f>
        <v>20</v>
      </c>
      <c r="D111" s="14"/>
      <c r="E111" s="22"/>
    </row>
    <row r="112" spans="1:5" s="3" customFormat="1" ht="15.75">
      <c r="A112" s="9">
        <v>11</v>
      </c>
      <c r="B112" s="4" t="s">
        <v>156</v>
      </c>
      <c r="C112" s="5">
        <f>20+20</f>
        <v>40</v>
      </c>
      <c r="D112" s="14"/>
      <c r="E112" s="22"/>
    </row>
    <row r="113" spans="1:5" s="3" customFormat="1" ht="15.75">
      <c r="A113" s="9">
        <v>12</v>
      </c>
      <c r="B113" s="4" t="s">
        <v>108</v>
      </c>
      <c r="C113" s="5">
        <v>10</v>
      </c>
      <c r="D113" s="14"/>
      <c r="E113" s="22"/>
    </row>
    <row r="114" spans="1:5" s="3" customFormat="1" ht="17.25" customHeight="1">
      <c r="A114" s="9">
        <v>13</v>
      </c>
      <c r="B114" s="4" t="s">
        <v>157</v>
      </c>
      <c r="C114" s="5">
        <f>30+36</f>
        <v>66</v>
      </c>
      <c r="D114" s="14"/>
      <c r="E114" s="22"/>
    </row>
    <row r="115" spans="1:5" s="3" customFormat="1" ht="15.75">
      <c r="A115" s="9">
        <v>14</v>
      </c>
      <c r="B115" s="4" t="s">
        <v>51</v>
      </c>
      <c r="C115" s="5">
        <f>30+10+30</f>
        <v>70</v>
      </c>
      <c r="D115" s="14"/>
      <c r="E115" s="22"/>
    </row>
    <row r="116" spans="1:5" s="3" customFormat="1" ht="15.75">
      <c r="A116" s="9">
        <v>15</v>
      </c>
      <c r="B116" s="4" t="s">
        <v>52</v>
      </c>
      <c r="C116" s="5">
        <f>1+1</f>
        <v>2</v>
      </c>
      <c r="D116" s="14"/>
      <c r="E116" s="22"/>
    </row>
    <row r="117" spans="1:5" s="3" customFormat="1" ht="15.75">
      <c r="A117" s="9">
        <v>16</v>
      </c>
      <c r="B117" s="4" t="s">
        <v>53</v>
      </c>
      <c r="C117" s="5">
        <f>25+24+15</f>
        <v>64</v>
      </c>
      <c r="D117" s="14"/>
      <c r="E117" s="22"/>
    </row>
    <row r="118" spans="1:5" s="3" customFormat="1" ht="15.75">
      <c r="A118" s="9">
        <v>17</v>
      </c>
      <c r="B118" s="4" t="s">
        <v>54</v>
      </c>
      <c r="C118" s="5">
        <f>135+30</f>
        <v>165</v>
      </c>
      <c r="D118" s="14"/>
      <c r="E118" s="22"/>
    </row>
    <row r="119" spans="1:5" s="3" customFormat="1" ht="15.75">
      <c r="A119" s="9">
        <v>18</v>
      </c>
      <c r="B119" s="4" t="s">
        <v>158</v>
      </c>
      <c r="C119" s="5">
        <f>380+200+120</f>
        <v>700</v>
      </c>
      <c r="D119" s="14"/>
      <c r="E119" s="22"/>
    </row>
    <row r="120" spans="1:5" s="3" customFormat="1" ht="15.75">
      <c r="A120" s="9">
        <v>19</v>
      </c>
      <c r="B120" s="4" t="s">
        <v>159</v>
      </c>
      <c r="C120" s="5">
        <v>5</v>
      </c>
      <c r="D120" s="14"/>
      <c r="E120" s="22"/>
    </row>
    <row r="121" spans="1:5" s="3" customFormat="1" ht="15.75">
      <c r="A121" s="9">
        <v>20</v>
      </c>
      <c r="B121" s="4" t="s">
        <v>55</v>
      </c>
      <c r="C121" s="5">
        <f>15+10</f>
        <v>25</v>
      </c>
      <c r="D121" s="14"/>
      <c r="E121" s="22"/>
    </row>
    <row r="122" spans="1:5" s="3" customFormat="1" ht="15.75">
      <c r="A122" s="9">
        <v>21</v>
      </c>
      <c r="B122" s="4" t="s">
        <v>56</v>
      </c>
      <c r="C122" s="5">
        <f>100+40+40</f>
        <v>180</v>
      </c>
      <c r="D122" s="14"/>
      <c r="E122" s="22"/>
    </row>
    <row r="123" spans="1:5" s="3" customFormat="1" ht="15.75">
      <c r="A123" s="9">
        <v>22</v>
      </c>
      <c r="B123" s="4" t="s">
        <v>57</v>
      </c>
      <c r="C123" s="5">
        <f>15+5</f>
        <v>20</v>
      </c>
      <c r="D123" s="14"/>
      <c r="E123" s="22"/>
    </row>
    <row r="124" spans="1:5" s="3" customFormat="1" ht="15.75">
      <c r="A124" s="9">
        <v>23</v>
      </c>
      <c r="B124" s="4" t="s">
        <v>168</v>
      </c>
      <c r="C124" s="5">
        <f>100+50+80</f>
        <v>230</v>
      </c>
      <c r="D124" s="14"/>
      <c r="E124" s="22"/>
    </row>
    <row r="125" spans="1:5" s="3" customFormat="1" ht="15.75">
      <c r="A125" s="9">
        <v>24</v>
      </c>
      <c r="B125" s="4" t="s">
        <v>167</v>
      </c>
      <c r="C125" s="5">
        <v>10</v>
      </c>
      <c r="D125" s="14"/>
      <c r="E125" s="22"/>
    </row>
    <row r="126" spans="1:5" s="3" customFormat="1" ht="15.75">
      <c r="A126" s="9">
        <v>25</v>
      </c>
      <c r="B126" s="4" t="s">
        <v>58</v>
      </c>
      <c r="C126" s="5">
        <f>60+50+30</f>
        <v>140</v>
      </c>
      <c r="D126" s="14"/>
      <c r="E126" s="22"/>
    </row>
    <row r="127" spans="1:5" s="3" customFormat="1" ht="15.75">
      <c r="A127" s="9">
        <v>26</v>
      </c>
      <c r="B127" s="4" t="s">
        <v>59</v>
      </c>
      <c r="C127" s="5">
        <f>70+10</f>
        <v>80</v>
      </c>
      <c r="D127" s="14"/>
      <c r="E127" s="22"/>
    </row>
    <row r="128" spans="1:5" s="3" customFormat="1" ht="15.75">
      <c r="A128" s="9">
        <v>27</v>
      </c>
      <c r="B128" s="4" t="s">
        <v>160</v>
      </c>
      <c r="C128" s="5">
        <f>150+60+50</f>
        <v>260</v>
      </c>
      <c r="D128" s="14"/>
      <c r="E128" s="22"/>
    </row>
    <row r="129" spans="1:5" s="3" customFormat="1" ht="15.75">
      <c r="A129" s="9">
        <v>28</v>
      </c>
      <c r="B129" s="4" t="s">
        <v>60</v>
      </c>
      <c r="C129" s="5">
        <f>120+50</f>
        <v>170</v>
      </c>
      <c r="D129" s="14"/>
      <c r="E129" s="22"/>
    </row>
    <row r="130" spans="1:5" s="3" customFormat="1" ht="15.75">
      <c r="A130" s="9">
        <v>29</v>
      </c>
      <c r="B130" s="4" t="s">
        <v>61</v>
      </c>
      <c r="C130" s="5">
        <f>4+1+2</f>
        <v>7</v>
      </c>
      <c r="D130" s="14"/>
      <c r="E130" s="22"/>
    </row>
    <row r="131" spans="1:5" s="3" customFormat="1" ht="15.75">
      <c r="A131" s="9">
        <v>30</v>
      </c>
      <c r="B131" s="4" t="s">
        <v>62</v>
      </c>
      <c r="C131" s="5">
        <v>7</v>
      </c>
      <c r="D131" s="14"/>
      <c r="E131" s="22"/>
    </row>
    <row r="132" spans="1:5" s="3" customFormat="1" ht="15.75">
      <c r="A132" s="9">
        <v>31</v>
      </c>
      <c r="B132" s="4" t="s">
        <v>171</v>
      </c>
      <c r="C132" s="5">
        <v>1000</v>
      </c>
      <c r="D132" s="14"/>
      <c r="E132" s="22"/>
    </row>
    <row r="133" spans="1:5" s="3" customFormat="1" ht="15.75">
      <c r="A133" s="9">
        <v>32</v>
      </c>
      <c r="B133" s="4" t="s">
        <v>170</v>
      </c>
      <c r="C133" s="5">
        <v>50</v>
      </c>
      <c r="D133" s="14"/>
      <c r="E133" s="22"/>
    </row>
    <row r="134" spans="1:5" s="3" customFormat="1" ht="15.75">
      <c r="A134" s="9">
        <v>33</v>
      </c>
      <c r="B134" s="4" t="s">
        <v>161</v>
      </c>
      <c r="C134" s="5">
        <v>2</v>
      </c>
      <c r="D134" s="14"/>
      <c r="E134" s="22"/>
    </row>
    <row r="135" spans="1:5" s="3" customFormat="1" ht="15.75">
      <c r="A135" s="9">
        <v>34</v>
      </c>
      <c r="B135" s="4" t="s">
        <v>162</v>
      </c>
      <c r="C135" s="5">
        <v>500</v>
      </c>
      <c r="D135" s="14"/>
      <c r="E135" s="22"/>
    </row>
    <row r="136" spans="1:5" s="3" customFormat="1" ht="15.75">
      <c r="A136" s="9">
        <v>35</v>
      </c>
      <c r="B136" s="4" t="s">
        <v>63</v>
      </c>
      <c r="C136" s="5">
        <f>50+20+35</f>
        <v>105</v>
      </c>
      <c r="D136" s="14"/>
      <c r="E136" s="22"/>
    </row>
    <row r="137" spans="1:5" s="3" customFormat="1" ht="15.75">
      <c r="A137" s="9">
        <v>36</v>
      </c>
      <c r="B137" s="4" t="s">
        <v>169</v>
      </c>
      <c r="C137" s="5">
        <v>20</v>
      </c>
      <c r="D137" s="14"/>
      <c r="E137" s="22"/>
    </row>
    <row r="138" spans="1:5" s="11" customFormat="1" ht="17.25" customHeight="1">
      <c r="A138" s="10">
        <v>37</v>
      </c>
      <c r="B138" s="4" t="s">
        <v>115</v>
      </c>
      <c r="C138" s="5">
        <f>50+30</f>
        <v>80</v>
      </c>
      <c r="D138" s="20"/>
      <c r="E138" s="23"/>
    </row>
    <row r="139" spans="1:5" s="3" customFormat="1" ht="15.75">
      <c r="A139" s="9">
        <v>38</v>
      </c>
      <c r="B139" s="4" t="s">
        <v>111</v>
      </c>
      <c r="C139" s="5">
        <v>180</v>
      </c>
      <c r="D139" s="21"/>
      <c r="E139" s="22"/>
    </row>
    <row r="140" spans="1:5" s="3" customFormat="1" ht="15.75">
      <c r="A140" s="9">
        <v>39</v>
      </c>
      <c r="B140" s="4" t="s">
        <v>112</v>
      </c>
      <c r="C140" s="5">
        <v>220</v>
      </c>
      <c r="D140" s="16"/>
      <c r="E140" s="22"/>
    </row>
    <row r="141" spans="1:5" s="3" customFormat="1" ht="15.75">
      <c r="A141" s="9">
        <v>40</v>
      </c>
      <c r="B141" s="4" t="s">
        <v>64</v>
      </c>
      <c r="C141" s="5">
        <f>800+300+120</f>
        <v>1220</v>
      </c>
      <c r="D141" s="14"/>
      <c r="E141" s="22"/>
    </row>
    <row r="142" spans="1:5" s="3" customFormat="1" ht="15.75">
      <c r="A142" s="9">
        <v>41</v>
      </c>
      <c r="B142" s="4" t="s">
        <v>65</v>
      </c>
      <c r="C142" s="5">
        <f>250+100+60</f>
        <v>410</v>
      </c>
      <c r="D142" s="14"/>
      <c r="E142" s="22"/>
    </row>
    <row r="143" spans="1:5" s="3" customFormat="1" ht="15.75">
      <c r="A143" s="9">
        <v>42</v>
      </c>
      <c r="B143" s="4" t="s">
        <v>66</v>
      </c>
      <c r="C143" s="5">
        <f>100+50</f>
        <v>150</v>
      </c>
      <c r="D143" s="14"/>
      <c r="E143" s="22"/>
    </row>
    <row r="144" spans="1:5" s="3" customFormat="1" ht="15.75">
      <c r="A144" s="9">
        <v>43</v>
      </c>
      <c r="B144" s="4" t="s">
        <v>164</v>
      </c>
      <c r="C144" s="5">
        <v>2</v>
      </c>
      <c r="D144" s="14"/>
      <c r="E144" s="22"/>
    </row>
    <row r="145" spans="1:5" s="3" customFormat="1" ht="18.75" customHeight="1">
      <c r="A145" s="9">
        <v>44</v>
      </c>
      <c r="B145" s="4" t="s">
        <v>163</v>
      </c>
      <c r="C145" s="5">
        <f>350+250+100</f>
        <v>700</v>
      </c>
      <c r="D145" s="14"/>
      <c r="E145" s="22"/>
    </row>
    <row r="146" spans="1:5" s="3" customFormat="1" ht="15.75">
      <c r="A146" s="9">
        <v>45</v>
      </c>
      <c r="B146" s="4" t="s">
        <v>67</v>
      </c>
      <c r="C146" s="5">
        <f>220+75</f>
        <v>295</v>
      </c>
      <c r="D146" s="14"/>
      <c r="E146" s="22"/>
    </row>
    <row r="147" spans="1:5" s="3" customFormat="1" ht="15.75">
      <c r="A147" s="9">
        <v>46</v>
      </c>
      <c r="B147" s="4" t="s">
        <v>68</v>
      </c>
      <c r="C147" s="5">
        <f>70+60+40</f>
        <v>170</v>
      </c>
      <c r="D147" s="14"/>
      <c r="E147" s="22"/>
    </row>
    <row r="148" spans="1:5" s="3" customFormat="1" ht="15.75">
      <c r="A148" s="9">
        <v>47</v>
      </c>
      <c r="B148" s="4" t="s">
        <v>69</v>
      </c>
      <c r="C148" s="5">
        <f>440+360</f>
        <v>800</v>
      </c>
      <c r="D148" s="14"/>
      <c r="E148" s="22"/>
    </row>
    <row r="149" spans="1:5" s="3" customFormat="1" ht="17.25" customHeight="1">
      <c r="A149" s="9">
        <v>48</v>
      </c>
      <c r="B149" s="4" t="s">
        <v>104</v>
      </c>
      <c r="C149" s="5">
        <f>30+5</f>
        <v>35</v>
      </c>
      <c r="D149" s="15"/>
      <c r="E149" s="22"/>
    </row>
    <row r="150" spans="1:5" s="3" customFormat="1" ht="16.5" customHeight="1">
      <c r="A150" s="9">
        <v>49</v>
      </c>
      <c r="B150" s="4" t="s">
        <v>110</v>
      </c>
      <c r="C150" s="5">
        <v>5</v>
      </c>
      <c r="D150" s="15"/>
      <c r="E150" s="22"/>
    </row>
    <row r="151" spans="1:5" s="3" customFormat="1" ht="15.75">
      <c r="A151" s="9">
        <v>50</v>
      </c>
      <c r="B151" s="4" t="s">
        <v>70</v>
      </c>
      <c r="C151" s="5">
        <f>15+40+25</f>
        <v>80</v>
      </c>
      <c r="D151" s="14"/>
      <c r="E151" s="22"/>
    </row>
    <row r="152" spans="1:5" s="3" customFormat="1" ht="15.75">
      <c r="A152" s="9">
        <v>51</v>
      </c>
      <c r="B152" s="4" t="s">
        <v>71</v>
      </c>
      <c r="C152" s="5">
        <f>20+10</f>
        <v>30</v>
      </c>
      <c r="D152" s="14"/>
      <c r="E152" s="22"/>
    </row>
    <row r="153" spans="1:5" s="3" customFormat="1" ht="15.75">
      <c r="A153" s="9">
        <v>52</v>
      </c>
      <c r="B153" s="4" t="s">
        <v>72</v>
      </c>
      <c r="C153" s="5">
        <f>10+20+25</f>
        <v>55</v>
      </c>
      <c r="D153" s="14"/>
      <c r="E153" s="22"/>
    </row>
    <row r="154" spans="1:5" s="3" customFormat="1" ht="15.75">
      <c r="A154" s="9">
        <v>53</v>
      </c>
      <c r="B154" s="4" t="s">
        <v>165</v>
      </c>
      <c r="C154" s="5">
        <f>30+40+20</f>
        <v>90</v>
      </c>
      <c r="D154" s="14"/>
      <c r="E154" s="22"/>
    </row>
    <row r="155" spans="1:5" s="3" customFormat="1" ht="15.75">
      <c r="A155" s="9">
        <v>54</v>
      </c>
      <c r="B155" s="4" t="s">
        <v>73</v>
      </c>
      <c r="C155" s="5">
        <f>20+2</f>
        <v>22</v>
      </c>
      <c r="D155" s="14"/>
      <c r="E155" s="22"/>
    </row>
    <row r="156" spans="1:5" s="3" customFormat="1" ht="15.75">
      <c r="A156" s="9">
        <v>55</v>
      </c>
      <c r="B156" s="4" t="s">
        <v>105</v>
      </c>
      <c r="C156" s="5">
        <f>30+20+20</f>
        <v>70</v>
      </c>
      <c r="D156" s="14"/>
      <c r="E156" s="22"/>
    </row>
    <row r="157" spans="1:5" s="3" customFormat="1" ht="15.75">
      <c r="A157" s="52" t="s">
        <v>182</v>
      </c>
      <c r="B157" s="53"/>
      <c r="C157" s="53"/>
      <c r="D157" s="54"/>
      <c r="E157" s="22"/>
    </row>
    <row r="158" spans="1:5" s="3" customFormat="1" ht="21" customHeight="1">
      <c r="A158" s="28" t="s">
        <v>181</v>
      </c>
      <c r="B158" s="28"/>
      <c r="C158" s="28"/>
      <c r="D158" s="29"/>
      <c r="E158" s="22"/>
    </row>
    <row r="159" spans="1:5" s="3" customFormat="1" ht="15.75">
      <c r="A159" s="12">
        <v>1</v>
      </c>
      <c r="B159" s="4" t="s">
        <v>74</v>
      </c>
      <c r="C159" s="5">
        <f>10+10</f>
        <v>20</v>
      </c>
      <c r="D159" s="14"/>
      <c r="E159" s="22"/>
    </row>
    <row r="160" spans="1:5" s="3" customFormat="1" ht="15.75">
      <c r="A160" s="12">
        <v>2</v>
      </c>
      <c r="B160" s="4" t="s">
        <v>75</v>
      </c>
      <c r="C160" s="5">
        <f>100+25+40</f>
        <v>165</v>
      </c>
      <c r="D160" s="14"/>
      <c r="E160" s="22"/>
    </row>
    <row r="161" spans="1:5" s="3" customFormat="1" ht="15.75">
      <c r="A161" s="12">
        <v>3</v>
      </c>
      <c r="B161" s="4" t="s">
        <v>76</v>
      </c>
      <c r="C161" s="5">
        <f>400+100+500</f>
        <v>1000</v>
      </c>
      <c r="D161" s="14"/>
      <c r="E161" s="22"/>
    </row>
    <row r="162" spans="1:5" s="3" customFormat="1" ht="15.75">
      <c r="A162" s="12">
        <v>4</v>
      </c>
      <c r="B162" s="4" t="s">
        <v>173</v>
      </c>
      <c r="C162" s="5">
        <f>15+10+50</f>
        <v>75</v>
      </c>
      <c r="D162" s="14"/>
      <c r="E162" s="22"/>
    </row>
    <row r="163" spans="1:5" s="3" customFormat="1" ht="15.75">
      <c r="A163" s="12">
        <v>5</v>
      </c>
      <c r="B163" s="4" t="s">
        <v>178</v>
      </c>
      <c r="C163" s="5">
        <f>16+10+20</f>
        <v>46</v>
      </c>
      <c r="D163" s="14"/>
      <c r="E163" s="22"/>
    </row>
    <row r="164" spans="1:5" s="3" customFormat="1" ht="15.75">
      <c r="A164" s="12">
        <v>6</v>
      </c>
      <c r="B164" s="4" t="s">
        <v>77</v>
      </c>
      <c r="C164" s="5">
        <f>200+30+10</f>
        <v>240</v>
      </c>
      <c r="D164" s="14"/>
      <c r="E164" s="22"/>
    </row>
    <row r="165" spans="1:5" s="3" customFormat="1" ht="15.75">
      <c r="A165" s="12">
        <v>7</v>
      </c>
      <c r="B165" s="4" t="s">
        <v>78</v>
      </c>
      <c r="C165" s="5">
        <f>20+10</f>
        <v>30</v>
      </c>
      <c r="D165" s="14"/>
      <c r="E165" s="22"/>
    </row>
    <row r="166" spans="1:5" s="3" customFormat="1" ht="15.75">
      <c r="A166" s="12">
        <v>8</v>
      </c>
      <c r="B166" s="4" t="s">
        <v>174</v>
      </c>
      <c r="C166" s="5">
        <f>70+30+70</f>
        <v>170</v>
      </c>
      <c r="D166" s="14"/>
      <c r="E166" s="22"/>
    </row>
    <row r="167" spans="1:5" s="3" customFormat="1" ht="15.75">
      <c r="A167" s="12">
        <v>9</v>
      </c>
      <c r="B167" s="4" t="s">
        <v>79</v>
      </c>
      <c r="C167" s="5">
        <f>15+15+20</f>
        <v>50</v>
      </c>
      <c r="D167" s="14"/>
      <c r="E167" s="22"/>
    </row>
    <row r="168" spans="1:5" s="3" customFormat="1" ht="15.75">
      <c r="A168" s="12">
        <v>10</v>
      </c>
      <c r="B168" s="4" t="s">
        <v>177</v>
      </c>
      <c r="C168" s="5">
        <f>15+30+20</f>
        <v>65</v>
      </c>
      <c r="D168" s="14"/>
      <c r="E168" s="22"/>
    </row>
    <row r="169" spans="1:5" s="3" customFormat="1" ht="15.75">
      <c r="A169" s="12">
        <v>11</v>
      </c>
      <c r="B169" s="4" t="s">
        <v>113</v>
      </c>
      <c r="C169" s="5">
        <f>15+10+10</f>
        <v>35</v>
      </c>
      <c r="D169" s="14"/>
      <c r="E169" s="22"/>
    </row>
    <row r="170" spans="1:5" s="3" customFormat="1" ht="15.75">
      <c r="A170" s="12">
        <v>12</v>
      </c>
      <c r="B170" s="4" t="s">
        <v>114</v>
      </c>
      <c r="C170" s="5">
        <f>500+300</f>
        <v>800</v>
      </c>
      <c r="D170" s="14"/>
      <c r="E170" s="22"/>
    </row>
    <row r="171" spans="1:5" s="3" customFormat="1" ht="15.75">
      <c r="A171" s="12">
        <v>13</v>
      </c>
      <c r="B171" s="4" t="s">
        <v>175</v>
      </c>
      <c r="C171" s="5">
        <f>5+2+2</f>
        <v>9</v>
      </c>
      <c r="D171" s="14"/>
      <c r="E171" s="22"/>
    </row>
    <row r="172" spans="1:5" s="3" customFormat="1" ht="15.75">
      <c r="A172" s="12">
        <v>14</v>
      </c>
      <c r="B172" s="4" t="s">
        <v>80</v>
      </c>
      <c r="C172" s="5">
        <f>5+10</f>
        <v>15</v>
      </c>
      <c r="D172" s="14"/>
      <c r="E172" s="22"/>
    </row>
    <row r="173" spans="1:5" s="3" customFormat="1" ht="15.75" customHeight="1">
      <c r="A173" s="12">
        <v>15</v>
      </c>
      <c r="B173" s="4" t="s">
        <v>176</v>
      </c>
      <c r="C173" s="5">
        <v>50</v>
      </c>
      <c r="D173" s="14"/>
      <c r="E173" s="22"/>
    </row>
    <row r="174" spans="1:5" s="3" customFormat="1" ht="15.75" customHeight="1">
      <c r="A174" s="41" t="s">
        <v>182</v>
      </c>
      <c r="B174" s="42"/>
      <c r="C174" s="42"/>
      <c r="D174" s="43"/>
      <c r="E174" s="22"/>
    </row>
    <row r="175" spans="1:5" s="3" customFormat="1" ht="25.5" customHeight="1">
      <c r="A175" s="28" t="s">
        <v>190</v>
      </c>
      <c r="B175" s="28"/>
      <c r="C175" s="28"/>
      <c r="D175" s="29"/>
      <c r="E175" s="22"/>
    </row>
    <row r="176" spans="1:5" s="3" customFormat="1" ht="15.75">
      <c r="A176" s="12">
        <v>1</v>
      </c>
      <c r="B176" s="4" t="s">
        <v>152</v>
      </c>
      <c r="C176" s="5">
        <f>250+120</f>
        <v>370</v>
      </c>
      <c r="D176" s="14"/>
      <c r="E176" s="22"/>
    </row>
    <row r="177" spans="1:5" s="3" customFormat="1" ht="15.75">
      <c r="A177" s="12">
        <v>2</v>
      </c>
      <c r="B177" s="4" t="s">
        <v>81</v>
      </c>
      <c r="C177" s="5">
        <f>220+50</f>
        <v>270</v>
      </c>
      <c r="D177" s="14"/>
      <c r="E177" s="22"/>
    </row>
    <row r="178" spans="1:5" s="3" customFormat="1" ht="15.75">
      <c r="A178" s="12">
        <v>3</v>
      </c>
      <c r="B178" s="4" t="s">
        <v>82</v>
      </c>
      <c r="C178" s="5">
        <f>120+120</f>
        <v>240</v>
      </c>
      <c r="D178" s="14"/>
      <c r="E178" s="22"/>
    </row>
    <row r="179" spans="1:5" s="3" customFormat="1" ht="15.75">
      <c r="A179" s="12">
        <v>4</v>
      </c>
      <c r="B179" s="4" t="s">
        <v>83</v>
      </c>
      <c r="C179" s="5">
        <f>60+60+60</f>
        <v>180</v>
      </c>
      <c r="D179" s="14"/>
      <c r="E179" s="22"/>
    </row>
    <row r="180" spans="1:5" s="3" customFormat="1" ht="15.75">
      <c r="A180" s="12">
        <v>5</v>
      </c>
      <c r="B180" s="4" t="s">
        <v>138</v>
      </c>
      <c r="C180" s="5">
        <f>1000+600+180</f>
        <v>1780</v>
      </c>
      <c r="D180" s="14"/>
      <c r="E180" s="22"/>
    </row>
    <row r="181" spans="1:5" s="3" customFormat="1" ht="15.75">
      <c r="A181" s="12">
        <v>6</v>
      </c>
      <c r="B181" s="4" t="s">
        <v>84</v>
      </c>
      <c r="C181" s="5">
        <f>150+100</f>
        <v>250</v>
      </c>
      <c r="D181" s="14"/>
      <c r="E181" s="22"/>
    </row>
    <row r="182" spans="1:5" s="3" customFormat="1" ht="15.75">
      <c r="A182" s="12">
        <v>7</v>
      </c>
      <c r="B182" s="4" t="s">
        <v>151</v>
      </c>
      <c r="C182" s="5">
        <f>350+120</f>
        <v>470</v>
      </c>
      <c r="D182" s="14"/>
      <c r="E182" s="22"/>
    </row>
    <row r="183" spans="1:5" s="3" customFormat="1" ht="15.75">
      <c r="A183" s="12">
        <v>8</v>
      </c>
      <c r="B183" s="4" t="s">
        <v>85</v>
      </c>
      <c r="C183" s="5">
        <f>20+50</f>
        <v>70</v>
      </c>
      <c r="D183" s="14"/>
      <c r="E183" s="22"/>
    </row>
    <row r="184" spans="1:5" s="3" customFormat="1" ht="15.75">
      <c r="A184" s="12">
        <v>9</v>
      </c>
      <c r="B184" s="4" t="s">
        <v>86</v>
      </c>
      <c r="C184" s="5">
        <f>130+50+100</f>
        <v>280</v>
      </c>
      <c r="D184" s="14"/>
      <c r="E184" s="22"/>
    </row>
    <row r="185" spans="1:5" s="3" customFormat="1" ht="15.75">
      <c r="A185" s="12">
        <v>10</v>
      </c>
      <c r="B185" s="4" t="s">
        <v>179</v>
      </c>
      <c r="C185" s="5">
        <f>30+20</f>
        <v>50</v>
      </c>
      <c r="D185" s="14"/>
      <c r="E185" s="22"/>
    </row>
    <row r="186" spans="1:5" s="3" customFormat="1" ht="15.75">
      <c r="A186" s="12">
        <v>11</v>
      </c>
      <c r="B186" s="4" t="s">
        <v>87</v>
      </c>
      <c r="C186" s="5">
        <f>50+20</f>
        <v>70</v>
      </c>
      <c r="D186" s="14"/>
      <c r="E186" s="22"/>
    </row>
    <row r="187" spans="1:5" s="3" customFormat="1" ht="15.75">
      <c r="A187" s="12">
        <v>12</v>
      </c>
      <c r="B187" s="4" t="s">
        <v>88</v>
      </c>
      <c r="C187" s="5">
        <f>140+50+20</f>
        <v>210</v>
      </c>
      <c r="D187" s="14"/>
      <c r="E187" s="22"/>
    </row>
    <row r="188" spans="1:5" s="3" customFormat="1" ht="15.75">
      <c r="A188" s="12">
        <v>13</v>
      </c>
      <c r="B188" s="4" t="s">
        <v>89</v>
      </c>
      <c r="C188" s="5">
        <f>100+20</f>
        <v>120</v>
      </c>
      <c r="D188" s="14"/>
      <c r="E188" s="22"/>
    </row>
    <row r="189" spans="1:5" s="3" customFormat="1" ht="15.75">
      <c r="A189" s="12">
        <v>14</v>
      </c>
      <c r="B189" s="4" t="s">
        <v>90</v>
      </c>
      <c r="C189" s="5">
        <f>170+120</f>
        <v>290</v>
      </c>
      <c r="D189" s="14"/>
      <c r="E189" s="22"/>
    </row>
    <row r="190" spans="1:5" s="3" customFormat="1" ht="15.75">
      <c r="A190" s="12">
        <v>15</v>
      </c>
      <c r="B190" s="4" t="s">
        <v>180</v>
      </c>
      <c r="C190" s="5">
        <v>30</v>
      </c>
      <c r="D190" s="14"/>
      <c r="E190" s="22"/>
    </row>
    <row r="191" spans="1:5" s="3" customFormat="1" ht="15.75">
      <c r="A191" s="12">
        <v>16</v>
      </c>
      <c r="B191" s="4" t="s">
        <v>91</v>
      </c>
      <c r="C191" s="5">
        <f>9+20</f>
        <v>29</v>
      </c>
      <c r="D191" s="14"/>
      <c r="E191" s="22"/>
    </row>
    <row r="192" spans="1:5" ht="15">
      <c r="A192" s="45" t="s">
        <v>182</v>
      </c>
      <c r="B192" s="46"/>
      <c r="C192" s="46"/>
      <c r="D192" s="47"/>
      <c r="E192" s="27"/>
    </row>
    <row r="193" spans="1:5" ht="15.75">
      <c r="A193" s="48" t="s">
        <v>185</v>
      </c>
      <c r="B193" s="49"/>
      <c r="C193" s="49"/>
      <c r="D193" s="50"/>
      <c r="E193" s="27"/>
    </row>
    <row r="194" spans="1:5" ht="15.75">
      <c r="A194" s="48" t="s">
        <v>186</v>
      </c>
      <c r="B194" s="49"/>
      <c r="C194" s="49"/>
      <c r="D194" s="50"/>
      <c r="E194" s="27"/>
    </row>
    <row r="195" spans="1:5" ht="15.75">
      <c r="A195" s="48" t="s">
        <v>187</v>
      </c>
      <c r="B195" s="49"/>
      <c r="C195" s="49"/>
      <c r="D195" s="50"/>
      <c r="E195" s="27"/>
    </row>
  </sheetData>
  <sheetProtection/>
  <mergeCells count="25">
    <mergeCell ref="A174:D174"/>
    <mergeCell ref="A44:D44"/>
    <mergeCell ref="A57:D57"/>
    <mergeCell ref="A93:D93"/>
    <mergeCell ref="A101:D101"/>
    <mergeCell ref="A1:E1"/>
    <mergeCell ref="A192:D192"/>
    <mergeCell ref="A193:D193"/>
    <mergeCell ref="A194:D194"/>
    <mergeCell ref="A195:D195"/>
    <mergeCell ref="A2:E2"/>
    <mergeCell ref="A43:D43"/>
    <mergeCell ref="A56:D56"/>
    <mergeCell ref="A92:D92"/>
    <mergeCell ref="A100:D100"/>
    <mergeCell ref="A158:D158"/>
    <mergeCell ref="A175:D175"/>
    <mergeCell ref="A3:D3"/>
    <mergeCell ref="A4:D4"/>
    <mergeCell ref="A6:D6"/>
    <mergeCell ref="A13:D13"/>
    <mergeCell ref="A36:D36"/>
    <mergeCell ref="A12:D12"/>
    <mergeCell ref="A35:D35"/>
    <mergeCell ref="A157:D157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2019-12-03T08:50:30Z</dcterms:modified>
  <cp:category/>
  <cp:version/>
  <cp:contentType/>
  <cp:contentStatus/>
</cp:coreProperties>
</file>